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dikaattorit" sheetId="1" state="visible" r:id="rId3"/>
    <sheet name="Osa-alueet" sheetId="2" state="visible" r:id="rId4"/>
    <sheet name="Metatiedot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<sst xmlns="http://schemas.openxmlformats.org/spreadsheetml/2006/main" count="274" uniqueCount="178">
  <si>
    <t xml:space="preserve">Osa-alue</t>
  </si>
  <si>
    <t xml:space="preserve">Indikaattori</t>
  </si>
  <si>
    <t xml:space="preserve">Miehet</t>
  </si>
  <si>
    <t xml:space="preserve">Naiset</t>
  </si>
  <si>
    <t xml:space="preserve">Yksikkö</t>
  </si>
  <si>
    <t xml:space="preserve">Tietovuosi</t>
  </si>
  <si>
    <t xml:space="preserve">Suuntasääntö</t>
  </si>
  <si>
    <t xml:space="preserve">Pisteet s (0–100)</t>
  </si>
  <si>
    <t xml:space="preserve">Vajeen suunta</t>
  </si>
  <si>
    <t xml:space="preserve">Lähde</t>
  </si>
  <si>
    <t xml:space="preserve">Lähde-URL</t>
  </si>
  <si>
    <t xml:space="preserve">Osa-alueen paino</t>
  </si>
  <si>
    <t xml:space="preserve">Indikaattoreita osa-alueella</t>
  </si>
  <si>
    <t xml:space="preserve">Painotettu vaje</t>
  </si>
  <si>
    <t xml:space="preserve">Terveys ja elinikä</t>
  </si>
  <si>
    <t xml:space="preserve">Elinajanodote syntyessä</t>
  </si>
  <si>
    <t xml:space="preserve">vuotta</t>
  </si>
  <si>
    <t xml:space="preserve">2024</t>
  </si>
  <si>
    <t xml:space="preserve">korkeampi parempi</t>
  </si>
  <si>
    <t xml:space="preserve">Tilastokeskus: Elinajanodotteet 2024</t>
  </si>
  <si>
    <t xml:space="preserve">https://stat.fi/fi/julkaisu/cm1jbepsp49al07uq2ilhts48</t>
  </si>
  <si>
    <t xml:space="preserve">Elinajanodote 65-vuotiaana</t>
  </si>
  <si>
    <t xml:space="preserve">Itsemurhat</t>
  </si>
  <si>
    <t xml:space="preserve">henkilöä</t>
  </si>
  <si>
    <t xml:space="preserve">korkeampi huonompi</t>
  </si>
  <si>
    <t xml:space="preserve">Tilastokeskus / MIELI ry: Itsemurhakuolleisuus 2024</t>
  </si>
  <si>
    <t xml:space="preserve">https://mieli.fi/artikkelit/itsemurhakuolleisuus-ei-enaa-vahene/</t>
  </si>
  <si>
    <t xml:space="preserve">Koulutus ja osaaminen</t>
  </si>
  <si>
    <t xml:space="preserve">Korkea-asteen tutkinto, 25–34-vuotiaat</t>
  </si>
  <si>
    <t xml:space="preserve">% ikäluokasta</t>
  </si>
  <si>
    <t xml:space="preserve">OPH: Education at a Glance 2025 -taustamuistio</t>
  </si>
  <si>
    <t xml:space="preserve">https://www.oph.fi</t>
  </si>
  <si>
    <t xml:space="preserve">Heikot lukijat (PISA)</t>
  </si>
  <si>
    <t xml:space="preserve">% oppilaista</t>
  </si>
  <si>
    <t xml:space="preserve">2022</t>
  </si>
  <si>
    <t xml:space="preserve">Tilastokeskus: Joka viides poika lukee heikosti</t>
  </si>
  <si>
    <t xml:space="preserve">https://stat.fi/tietotrendit/blogit/2022/joka-viides-poika-lukee-heikosti-ero-tyttoihin-suomessa-oecd-maiden-suurin</t>
  </si>
  <si>
    <t xml:space="preserve">Ilman toisen asteen tutkintoa, 20–24-vuotiaat</t>
  </si>
  <si>
    <t xml:space="preserve">2023</t>
  </si>
  <si>
    <t xml:space="preserve">Tilastokeskus: Naiset miehiä koulutetumpia 2023</t>
  </si>
  <si>
    <t xml:space="preserve">https://stat.fi/fi/julkaisu/cln4fmpj32f6s0avxcbp66z1r</t>
  </si>
  <si>
    <t xml:space="preserve">Tekniikan alan tutkinnot</t>
  </si>
  <si>
    <t xml:space="preserve">% tutkinnoista</t>
  </si>
  <si>
    <t xml:space="preserve">jaettu</t>
  </si>
  <si>
    <t xml:space="preserve">Tilastokeskus: Yliopisto-opiskelijat ja -tutkinnot 2024</t>
  </si>
  <si>
    <t xml:space="preserve">https://stat.fi/fi/julkaisu/cm10f9y6f6crp07w1pcjywpyj</t>
  </si>
  <si>
    <t xml:space="preserve">Työ ja talous</t>
  </si>
  <si>
    <t xml:space="preserve">Säännöllisen työajan ansiot (miehet = 100)</t>
  </si>
  <si>
    <t xml:space="preserve">indeksi</t>
  </si>
  <si>
    <t xml:space="preserve">2025</t>
  </si>
  <si>
    <t xml:space="preserve">Tilastokeskus / STTK: Palkkaero 2025</t>
  </si>
  <si>
    <t xml:space="preserve">https://yle.fi/a/74-20191740</t>
  </si>
  <si>
    <t xml:space="preserve">Keskieläke</t>
  </si>
  <si>
    <t xml:space="preserve">€/kk</t>
  </si>
  <si>
    <t xml:space="preserve">Eläketurvakeskus: Keskieläke 2025</t>
  </si>
  <si>
    <t xml:space="preserve">https://www.etk.fi</t>
  </si>
  <si>
    <t xml:space="preserve">Työpaikkatapaturmat</t>
  </si>
  <si>
    <t xml:space="preserve">% tapaturmista</t>
  </si>
  <si>
    <t xml:space="preserve">2018</t>
  </si>
  <si>
    <t xml:space="preserve">TVK / Alertum: Työtapaturmien tila Suomessa</t>
  </si>
  <si>
    <t xml:space="preserve">https://www.alertum.fi/blogit/tama-on-tyotapaturmien-tila-suomessa/</t>
  </si>
  <si>
    <t xml:space="preserve">Kuolemaan johtaneet työtapaturmat</t>
  </si>
  <si>
    <t xml:space="preserve">Onnettomuustutkintakeskus: Y2023-S1 Työkuolemat</t>
  </si>
  <si>
    <t xml:space="preserve">https://www.turvallisuustutkinta.fi</t>
  </si>
  <si>
    <t xml:space="preserve">Ammatillisen perustutkinnon suorittaneiden työllisyys</t>
  </si>
  <si>
    <t xml:space="preserve">% työllisiä</t>
  </si>
  <si>
    <t xml:space="preserve">Tilastokeskus: Vastavalmistuneiden työllistyminen 2024</t>
  </si>
  <si>
    <t xml:space="preserve">https://stat.fi/fi/julkaisu/cmfqskhze1foo08vyclsco2yj</t>
  </si>
  <si>
    <t xml:space="preserve">Valta ja päätöksenteko</t>
  </si>
  <si>
    <t xml:space="preserve">Kansanedustajat</t>
  </si>
  <si>
    <t xml:space="preserve">% edustajista</t>
  </si>
  <si>
    <t xml:space="preserve">Tilastokeskus: Eduskuntavaalit 2023</t>
  </si>
  <si>
    <t xml:space="preserve">https://stat.fi/julkaisu/cl8mvkksf10w10cvzsrw7172g</t>
  </si>
  <si>
    <t xml:space="preserve">Kunnanvaltuutetut</t>
  </si>
  <si>
    <t xml:space="preserve">% valtuutetuista</t>
  </si>
  <si>
    <t xml:space="preserve">Tilastokeskus: Kuntavaalit 2025</t>
  </si>
  <si>
    <t xml:space="preserve">https://stat.fi/julkaisu/cm1howjbw22e407w7snn5t5v6</t>
  </si>
  <si>
    <t xml:space="preserve">Pörssiyhtiöiden hallitukset</t>
  </si>
  <si>
    <t xml:space="preserve">% jäsenistä</t>
  </si>
  <si>
    <t xml:space="preserve">2026</t>
  </si>
  <si>
    <t xml:space="preserve">Keskuskauppakamari: Naisjohtajakatsaus 2/2026</t>
  </si>
  <si>
    <t xml:space="preserve">https://kauppakamari.fi</t>
  </si>
  <si>
    <t xml:space="preserve">Pörssiyhtiöiden johtoryhmät</t>
  </si>
  <si>
    <t xml:space="preserve">Keskuskauppakamari: Naisjohtajakatsaus 3/2025</t>
  </si>
  <si>
    <t xml:space="preserve">Työnantajayrittäjät</t>
  </si>
  <si>
    <t xml:space="preserve">% yrittäjistä</t>
  </si>
  <si>
    <t xml:space="preserve">THL: Työllisyys ja työsuhteet sukupuolittain</t>
  </si>
  <si>
    <t xml:space="preserve">https://thl.fi</t>
  </si>
  <si>
    <t xml:space="preserve">Perhe ja hoiva</t>
  </si>
  <si>
    <t xml:space="preserve">Vanhempainrahapäivät</t>
  </si>
  <si>
    <t xml:space="preserve">% päivistä</t>
  </si>
  <si>
    <t xml:space="preserve">Kela: Isät käyttivät yli viidenneksen vanhempainrahapäivistä 2024</t>
  </si>
  <si>
    <t xml:space="preserve">https://www.kela.fi</t>
  </si>
  <si>
    <t xml:space="preserve">Lähivanhempi yhden vanhemman perheissä</t>
  </si>
  <si>
    <t xml:space="preserve">% perheistä</t>
  </si>
  <si>
    <t xml:space="preserve">YVPL: Kumman luokse lapsi jää asumaan?</t>
  </si>
  <si>
    <t xml:space="preserve">https://yvpl.fi</t>
  </si>
  <si>
    <t xml:space="preserve">Kokonaistyöaika (ansio- ja kotityö)</t>
  </si>
  <si>
    <t xml:space="preserve">suhde (yhtä suuri)</t>
  </si>
  <si>
    <t xml:space="preserve">2021</t>
  </si>
  <si>
    <t xml:space="preserve">Tilastokeskus: Ajankäyttö 2020–2021</t>
  </si>
  <si>
    <t xml:space="preserve">https://stat.fi/julkaisu/cku2d1we88fu70b506ua4x5tp</t>
  </si>
  <si>
    <t xml:space="preserve">Turvallisuus ja väkivalta</t>
  </si>
  <si>
    <t xml:space="preserve">Henkirikosten uhrit</t>
  </si>
  <si>
    <t xml:space="preserve">% uhreista</t>
  </si>
  <si>
    <t xml:space="preserve">Rikoksentorjuntaneuvosto: Henkirikokset</t>
  </si>
  <si>
    <t xml:space="preserve">https://rikoksentorjunta.fi/henkirikokset</t>
  </si>
  <si>
    <t xml:space="preserve">Lähisuhdeväkivallan täysi-ikäiset uhrit</t>
  </si>
  <si>
    <t xml:space="preserve">Tilastokeskus: Pari- ja lähisuhdeväkivalta 2025</t>
  </si>
  <si>
    <t xml:space="preserve">https://stat.fi/fi/julkaisu/cmfkrxeifichz07ul9yblwg5j</t>
  </si>
  <si>
    <t xml:space="preserve">Väkivaltaa kokeneet (uhritutkimus)</t>
  </si>
  <si>
    <t xml:space="preserve">% vastaajista</t>
  </si>
  <si>
    <t xml:space="preserve">Rikoksentorjuntaneuvosto: Kansallinen rikosuhritutkimus 2023</t>
  </si>
  <si>
    <t xml:space="preserve">https://rikoksentorjunta.fi</t>
  </si>
  <si>
    <t xml:space="preserve">Vamman aiheuttanutta väkivaltaa kokeneet</t>
  </si>
  <si>
    <t xml:space="preserve">Seksuaalinen häirintä, 2 vuoden aikana</t>
  </si>
  <si>
    <t xml:space="preserve">STM: Tasa-arvobarometri 2024</t>
  </si>
  <si>
    <t xml:space="preserve">https://julkaisut.valtioneuvosto.fi/items/1b7d4135-eafa-4cfc-8c52-69953137ee79</t>
  </si>
  <si>
    <t xml:space="preserve">Parisuhdekumppanin surmaamat</t>
  </si>
  <si>
    <t xml:space="preserve">THL: Lähisuhdeväkivalta ja naisiin kohdistuva väkivalta 2024</t>
  </si>
  <si>
    <t xml:space="preserve">Syrjäytyminen</t>
  </si>
  <si>
    <t xml:space="preserve">Yksinelävät asunnottomat</t>
  </si>
  <si>
    <t xml:space="preserve">Varke: Asunnottomuus 2025</t>
  </si>
  <si>
    <t xml:space="preserve">https://www.varke.fi/fi/ajankohtaista/asunnottomuus-nousi-vuonna-2025-toista-vuotta-perakkain</t>
  </si>
  <si>
    <t xml:space="preserve">Vangit</t>
  </si>
  <si>
    <t xml:space="preserve">% vangeista</t>
  </si>
  <si>
    <t xml:space="preserve">THL: Sukupuolten hyvinvointi- ja terveyserot</t>
  </si>
  <si>
    <t xml:space="preserve">https://thl.fi/aiheet/sukupuolten-tasa-arvo/hyvinvointi-ja-terveys/sukupuolten-hyvinvointi-ja-terveyserot</t>
  </si>
  <si>
    <t xml:space="preserve">Velvollisuudet</t>
  </si>
  <si>
    <t xml:space="preserve">Asevelvollisuus (lakisääteinen, vain miehiä koskeva)</t>
  </si>
  <si>
    <t xml:space="preserve">velvollisuus (1 = koskee, 0 = ei koske)</t>
  </si>
  <si>
    <t xml:space="preserve">voimassa</t>
  </si>
  <si>
    <t xml:space="preserve">Asevelvollisuuslaki 1438/2007 (Finlex)</t>
  </si>
  <si>
    <t xml:space="preserve">https://www.finlex.fi/fi/laki/ajantasa/2007/20071438</t>
  </si>
  <si>
    <t xml:space="preserve">Selite: siniset solut ovat lähdeaineiston arvoja (muokattavissa), mustat solut laskettuja.</t>
  </si>
  <si>
    <t xml:space="preserve">Pisteet s = 100 · MIN(miehet, naiset) / MAX(miehet, naiset); 100 = täysi tasa-arvo. Lakisääteinen yksipuolinen velvollisuus = 0.</t>
  </si>
  <si>
    <t xml:space="preserve">Vajeen suunta lasketaan suuntasäännöstä: 'korkeampi parempi' (esim. elinajanodote, ansiot) tai 'korkeampi huonompi' (esim. itsemurhat, vangit).</t>
  </si>
  <si>
    <t xml:space="preserve">Taulukko sisältää kaikki indeksin 29 indikaattoria. Suuntasääntö 'jaettu' = ero kohdistuu molempiin sukupuoliin (segregaatio, hoivavastuu).</t>
  </si>
  <si>
    <t xml:space="preserve">Painotettu vaje = (100 − s) × osa-alueen paino / osa-alueen indikaattorien määrä; vajejakauma (Osa-alueet-välilehti) lasketaan näistä.</t>
  </si>
  <si>
    <t xml:space="preserve">Ansiot: miesten taso = 100, naisten arvo 84,1 = miesten ansiot miinus 15,9 %.</t>
  </si>
  <si>
    <t xml:space="preserve">Paino (%)</t>
  </si>
  <si>
    <t xml:space="preserve">YTI-pisteet</t>
  </si>
  <si>
    <t xml:space="preserve">Vajeen pääsuunta</t>
  </si>
  <si>
    <t xml:space="preserve">Painotettu osuus</t>
  </si>
  <si>
    <t xml:space="preserve">miehet</t>
  </si>
  <si>
    <t xml:space="preserve">miehet (netto)</t>
  </si>
  <si>
    <t xml:space="preserve">naiset</t>
  </si>
  <si>
    <t xml:space="preserve">miehet / jaettu</t>
  </si>
  <si>
    <t xml:space="preserve">YTI yhteensä</t>
  </si>
  <si>
    <t xml:space="preserve">ks. vajejakauma alla</t>
  </si>
  <si>
    <t xml:space="preserve">Osa-aluepisteet lasketaan Indikaattorit-välilehdeltä (keskiarvo). YTI = osa-alueiden painotettu keskiarvo; painot ovat sinisissä soluissa ja niitä voi muuttaa.</t>
  </si>
  <si>
    <t xml:space="preserve">Vajejakauma: jokaisen indikaattorin painotettu vaje kohdennetaan heikommalle sukupuolelle tai jaetuksi ja summataan.</t>
  </si>
  <si>
    <t xml:space="preserve">Vajejakauma (kenen tappioksi vaje on)</t>
  </si>
  <si>
    <t xml:space="preserve">Miesten tappioksi</t>
  </si>
  <si>
    <t xml:space="preserve">Naisten tappioksi</t>
  </si>
  <si>
    <t xml:space="preserve">Jaettu</t>
  </si>
  <si>
    <t xml:space="preserve">Aineisto</t>
  </si>
  <si>
    <t xml:space="preserve">Yleinen tasa-arvoindeksi (YTI) – Suomi 2026, avoin data</t>
  </si>
  <si>
    <t xml:space="preserve">Versio</t>
  </si>
  <si>
    <t xml:space="preserve">2026.1</t>
  </si>
  <si>
    <t xml:space="preserve">Tiedot päivitetty</t>
  </si>
  <si>
    <t xml:space="preserve">13.9.2026</t>
  </si>
  <si>
    <t xml:space="preserve">Julkaisija</t>
  </si>
  <si>
    <t xml:space="preserve">Miesten tasa-arvo ry</t>
  </si>
  <si>
    <t xml:space="preserve">Verkkosivu</t>
  </si>
  <si>
    <t xml:space="preserve">https://www.miestentasa-arvo.fi/yti</t>
  </si>
  <si>
    <t xml:space="preserve">Menetelmäraportti</t>
  </si>
  <si>
    <t xml:space="preserve">YTI-menetelmaraportti-2026.pdf (ladattavissa YTI-sivulta)</t>
  </si>
  <si>
    <t xml:space="preserve">Lisenssi</t>
  </si>
  <si>
    <t xml:space="preserve">Creative Commons Nimeä 4.0 (CC BY 4.0) – aineistoa saa käyttää ja jakaa, kun lähde mainitaan.</t>
  </si>
  <si>
    <t xml:space="preserve">Viittausohje</t>
  </si>
  <si>
    <t xml:space="preserve">Miesten tasa-arvo ry (2026). Yleinen tasa-arvoindeksi (YTI) – Suomi 2026, avoin data, versio 2026.1.</t>
  </si>
  <si>
    <t xml:space="preserve">Kattavuus</t>
  </si>
  <si>
    <t xml:space="preserve">Kaikki 29 indikaattoria, 8 osa-aluetta painoineen, laskentakaavat ja vajejakauma.</t>
  </si>
  <si>
    <t xml:space="preserve">Päivitysrytmi</t>
  </si>
  <si>
    <t xml:space="preserve">Vuosittain lähdetilastojen julkaisurytmin mukaan; jokaisesta versiosta kirjataan tietovuodet indikaattoritasolla.</t>
  </si>
  <si>
    <t xml:space="preserve">Yhteys</t>
  </si>
  <si>
    <t xml:space="preserve">https://www.miestentasa-arvo.fi/yhteystiedot</t>
  </si>
</sst>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46"/>
    <col collapsed="false" customWidth="true" hidden="false" outlineLevel="0" max="4" min="3" style="0" width="10"/>
    <col collapsed="false" customWidth="true" hidden="false" outlineLevel="0" max="5" min="5" style="0" width="26"/>
    <col collapsed="false" customWidth="true" hidden="false" outlineLevel="0" max="6" min="6" style="0" width="11"/>
    <col collapsed="false" customWidth="true" hidden="false" outlineLevel="0" max="7" min="7" style="0" width="19"/>
    <col collapsed="false" customWidth="true" hidden="false" outlineLevel="0" max="9" min="8" style="0" width="14"/>
    <col collapsed="false" customWidth="true" hidden="false" outlineLevel="0" max="10" min="10" style="0" width="42"/>
    <col collapsed="false" customWidth="true" hidden="false" outlineLevel="0" max="11" min="11" style="0" width="40"/>
    <col collapsed="false" customWidth="true" hidden="false" outlineLevel="0" max="12" min="12" style="0" width="12"/>
    <col collapsed="false" customWidth="true" hidden="false" outlineLevel="0" max="13" min="13" style="0" width="14"/>
    <col collapsed="false" customWidth="true" hidden="false" outlineLevel="0" max="14" min="14" style="0" width="13"/>
  </cols>
  <sheetData>
    <row r="1" customFormat="false" ht="30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customFormat="false" ht="15" hidden="false" customHeight="false" outlineLevel="0" collapsed="false">
      <c r="A2" s="2" t="s">
        <v>14</v>
      </c>
      <c r="B2" s="2" t="s">
        <v>15</v>
      </c>
      <c r="C2" s="3" t="n">
        <v>79.6</v>
      </c>
      <c r="D2" s="3" t="n">
        <v>84.8</v>
      </c>
      <c r="E2" s="2" t="s">
        <v>16</v>
      </c>
      <c r="F2" s="2" t="s">
        <v>17</v>
      </c>
      <c r="G2" s="2" t="s">
        <v>18</v>
      </c>
      <c r="H2" s="4" t="n">
        <f aca="false">ROUND(100*MIN(C2:D2)/MAX(C2:D2),1)</f>
        <v>93.9</v>
      </c>
      <c r="I2" s="2" t="str">
        <f aca="false">IF(G2="jaettu","jaettu",IF(C2=D2,"tasan",IF(G2="korkeampi parempi",IF(C2&lt;D2,"miehet","naiset"),IF(C2&gt;D2,"miehet","naiset"))))</f>
        <v>miehet</v>
      </c>
      <c r="J2" s="2" t="s">
        <v>19</v>
      </c>
      <c r="K2" s="2" t="s">
        <v>20</v>
      </c>
      <c r="L2" s="2" t="n">
        <f aca="false">INDEX('Osa-alueet'!$B$2:$B$9,MATCH(A2,'Osa-alueet'!$A$2:$A$9,0))</f>
        <v>15</v>
      </c>
      <c r="M2" s="2" t="n">
        <f aca="false">COUNTIF($A$2:$A$30,A2)</f>
        <v>3</v>
      </c>
      <c r="N2" s="5" t="n">
        <f aca="false">(100-H2)*L2/M2</f>
        <v>30.5</v>
      </c>
    </row>
    <row r="3" customFormat="false" ht="15" hidden="false" customHeight="false" outlineLevel="0" collapsed="false">
      <c r="A3" s="2" t="s">
        <v>14</v>
      </c>
      <c r="B3" s="2" t="s">
        <v>21</v>
      </c>
      <c r="C3" s="3" t="n">
        <v>18.8</v>
      </c>
      <c r="D3" s="3" t="n">
        <v>22.2</v>
      </c>
      <c r="E3" s="2" t="s">
        <v>16</v>
      </c>
      <c r="F3" s="2" t="s">
        <v>17</v>
      </c>
      <c r="G3" s="2" t="s">
        <v>18</v>
      </c>
      <c r="H3" s="4" t="n">
        <f aca="false">ROUND(100*MIN(C3:D3)/MAX(C3:D3),1)</f>
        <v>84.7</v>
      </c>
      <c r="I3" s="2" t="str">
        <f aca="false">IF(G3="jaettu","jaettu",IF(C3=D3,"tasan",IF(G3="korkeampi parempi",IF(C3&lt;D3,"miehet","naiset"),IF(C3&gt;D3,"miehet","naiset"))))</f>
        <v>miehet</v>
      </c>
      <c r="J3" s="2" t="s">
        <v>19</v>
      </c>
      <c r="K3" s="2" t="s">
        <v>20</v>
      </c>
      <c r="L3" s="2" t="n">
        <f aca="false">INDEX('Osa-alueet'!$B$2:$B$9,MATCH(A3,'Osa-alueet'!$A$2:$A$9,0))</f>
        <v>15</v>
      </c>
      <c r="M3" s="2" t="n">
        <f aca="false">COUNTIF($A$2:$A$30,A3)</f>
        <v>3</v>
      </c>
      <c r="N3" s="5" t="n">
        <f aca="false">(100-H3)*L3/M3</f>
        <v>76.5</v>
      </c>
    </row>
    <row r="4" customFormat="false" ht="15" hidden="false" customHeight="false" outlineLevel="0" collapsed="false">
      <c r="A4" s="2" t="s">
        <v>14</v>
      </c>
      <c r="B4" s="2" t="s">
        <v>22</v>
      </c>
      <c r="C4" s="3" t="n">
        <v>577</v>
      </c>
      <c r="D4" s="3" t="n">
        <v>184</v>
      </c>
      <c r="E4" s="2" t="s">
        <v>23</v>
      </c>
      <c r="F4" s="2" t="s">
        <v>17</v>
      </c>
      <c r="G4" s="2" t="s">
        <v>24</v>
      </c>
      <c r="H4" s="4" t="n">
        <f aca="false">ROUND(100*MIN(C4:D4)/MAX(C4:D4),1)</f>
        <v>31.9</v>
      </c>
      <c r="I4" s="2" t="str">
        <f aca="false">IF(G4="jaettu","jaettu",IF(C4=D4,"tasan",IF(G4="korkeampi parempi",IF(C4&lt;D4,"miehet","naiset"),IF(C4&gt;D4,"miehet","naiset"))))</f>
        <v>miehet</v>
      </c>
      <c r="J4" s="2" t="s">
        <v>25</v>
      </c>
      <c r="K4" s="2" t="s">
        <v>26</v>
      </c>
      <c r="L4" s="2" t="n">
        <f aca="false">INDEX('Osa-alueet'!$B$2:$B$9,MATCH(A4,'Osa-alueet'!$A$2:$A$9,0))</f>
        <v>15</v>
      </c>
      <c r="M4" s="2" t="n">
        <f aca="false">COUNTIF($A$2:$A$30,A4)</f>
        <v>3</v>
      </c>
      <c r="N4" s="5" t="n">
        <f aca="false">(100-H4)*L4/M4</f>
        <v>340.5</v>
      </c>
    </row>
    <row r="5" customFormat="false" ht="15" hidden="false" customHeight="false" outlineLevel="0" collapsed="false">
      <c r="A5" s="2" t="s">
        <v>27</v>
      </c>
      <c r="B5" s="2" t="s">
        <v>28</v>
      </c>
      <c r="C5" s="3" t="n">
        <v>32</v>
      </c>
      <c r="D5" s="3" t="n">
        <v>47</v>
      </c>
      <c r="E5" s="2" t="s">
        <v>29</v>
      </c>
      <c r="F5" s="2" t="s">
        <v>17</v>
      </c>
      <c r="G5" s="2" t="s">
        <v>18</v>
      </c>
      <c r="H5" s="4" t="n">
        <f aca="false">ROUND(100*MIN(C5:D5)/MAX(C5:D5),1)</f>
        <v>68.1</v>
      </c>
      <c r="I5" s="2" t="str">
        <f aca="false">IF(G5="jaettu","jaettu",IF(C5=D5,"tasan",IF(G5="korkeampi parempi",IF(C5&lt;D5,"miehet","naiset"),IF(C5&gt;D5,"miehet","naiset"))))</f>
        <v>miehet</v>
      </c>
      <c r="J5" s="2" t="s">
        <v>30</v>
      </c>
      <c r="K5" s="2" t="s">
        <v>31</v>
      </c>
      <c r="L5" s="2" t="n">
        <f aca="false">INDEX('Osa-alueet'!$B$2:$B$9,MATCH(A5,'Osa-alueet'!$A$2:$A$9,0))</f>
        <v>15</v>
      </c>
      <c r="M5" s="2" t="n">
        <f aca="false">COUNTIF($A$2:$A$30,A5)</f>
        <v>4</v>
      </c>
      <c r="N5" s="5" t="n">
        <f aca="false">(100-H5)*L5/M5</f>
        <v>119.625</v>
      </c>
    </row>
    <row r="6" customFormat="false" ht="15" hidden="false" customHeight="false" outlineLevel="0" collapsed="false">
      <c r="A6" s="2" t="s">
        <v>27</v>
      </c>
      <c r="B6" s="2" t="s">
        <v>32</v>
      </c>
      <c r="C6" s="3" t="n">
        <v>20</v>
      </c>
      <c r="D6" s="3" t="n">
        <v>7</v>
      </c>
      <c r="E6" s="2" t="s">
        <v>33</v>
      </c>
      <c r="F6" s="2" t="s">
        <v>34</v>
      </c>
      <c r="G6" s="2" t="s">
        <v>24</v>
      </c>
      <c r="H6" s="4" t="n">
        <f aca="false">ROUND(100*MIN(C6:D6)/MAX(C6:D6),1)</f>
        <v>35</v>
      </c>
      <c r="I6" s="2" t="str">
        <f aca="false">IF(G6="jaettu","jaettu",IF(C6=D6,"tasan",IF(G6="korkeampi parempi",IF(C6&lt;D6,"miehet","naiset"),IF(C6&gt;D6,"miehet","naiset"))))</f>
        <v>miehet</v>
      </c>
      <c r="J6" s="2" t="s">
        <v>35</v>
      </c>
      <c r="K6" s="2" t="s">
        <v>36</v>
      </c>
      <c r="L6" s="2" t="n">
        <f aca="false">INDEX('Osa-alueet'!$B$2:$B$9,MATCH(A6,'Osa-alueet'!$A$2:$A$9,0))</f>
        <v>15</v>
      </c>
      <c r="M6" s="2" t="n">
        <f aca="false">COUNTIF($A$2:$A$30,A6)</f>
        <v>4</v>
      </c>
      <c r="N6" s="5" t="n">
        <f aca="false">(100-H6)*L6/M6</f>
        <v>243.75</v>
      </c>
    </row>
    <row r="7" customFormat="false" ht="15" hidden="false" customHeight="false" outlineLevel="0" collapsed="false">
      <c r="A7" s="2" t="s">
        <v>27</v>
      </c>
      <c r="B7" s="2" t="s">
        <v>37</v>
      </c>
      <c r="C7" s="3" t="n">
        <v>23</v>
      </c>
      <c r="D7" s="3" t="n">
        <v>17</v>
      </c>
      <c r="E7" s="2" t="s">
        <v>29</v>
      </c>
      <c r="F7" s="2" t="s">
        <v>38</v>
      </c>
      <c r="G7" s="2" t="s">
        <v>24</v>
      </c>
      <c r="H7" s="4" t="n">
        <f aca="false">ROUND(100*MIN(C7:D7)/MAX(C7:D7),1)</f>
        <v>73.9</v>
      </c>
      <c r="I7" s="2" t="str">
        <f aca="false">IF(G7="jaettu","jaettu",IF(C7=D7,"tasan",IF(G7="korkeampi parempi",IF(C7&lt;D7,"miehet","naiset"),IF(C7&gt;D7,"miehet","naiset"))))</f>
        <v>miehet</v>
      </c>
      <c r="J7" s="2" t="s">
        <v>39</v>
      </c>
      <c r="K7" s="2" t="s">
        <v>40</v>
      </c>
      <c r="L7" s="2" t="n">
        <f aca="false">INDEX('Osa-alueet'!$B$2:$B$9,MATCH(A7,'Osa-alueet'!$A$2:$A$9,0))</f>
        <v>15</v>
      </c>
      <c r="M7" s="2" t="n">
        <f aca="false">COUNTIF($A$2:$A$30,A7)</f>
        <v>4</v>
      </c>
      <c r="N7" s="5" t="n">
        <f aca="false">(100-H7)*L7/M7</f>
        <v>97.875</v>
      </c>
    </row>
    <row r="8" customFormat="false" ht="15" hidden="false" customHeight="false" outlineLevel="0" collapsed="false">
      <c r="A8" s="2" t="s">
        <v>27</v>
      </c>
      <c r="B8" s="2" t="s">
        <v>41</v>
      </c>
      <c r="C8" s="3" t="n">
        <v>84</v>
      </c>
      <c r="D8" s="3" t="n">
        <v>16</v>
      </c>
      <c r="E8" s="2" t="s">
        <v>42</v>
      </c>
      <c r="F8" s="2" t="s">
        <v>17</v>
      </c>
      <c r="G8" s="2" t="s">
        <v>43</v>
      </c>
      <c r="H8" s="4" t="n">
        <f aca="false">ROUND(100*MIN(C8:D8)/MAX(C8:D8),1)</f>
        <v>19</v>
      </c>
      <c r="I8" s="2" t="str">
        <f aca="false">IF(G8="jaettu","jaettu",IF(C8=D8,"tasan",IF(G8="korkeampi parempi",IF(C8&lt;D8,"miehet","naiset"),IF(C8&gt;D8,"miehet","naiset"))))</f>
        <v>jaettu</v>
      </c>
      <c r="J8" s="2" t="s">
        <v>44</v>
      </c>
      <c r="K8" s="2" t="s">
        <v>45</v>
      </c>
      <c r="L8" s="2" t="n">
        <f aca="false">INDEX('Osa-alueet'!$B$2:$B$9,MATCH(A8,'Osa-alueet'!$A$2:$A$9,0))</f>
        <v>15</v>
      </c>
      <c r="M8" s="2" t="n">
        <f aca="false">COUNTIF($A$2:$A$30,A8)</f>
        <v>4</v>
      </c>
      <c r="N8" s="5" t="n">
        <f aca="false">(100-H8)*L8/M8</f>
        <v>303.75</v>
      </c>
    </row>
    <row r="9" customFormat="false" ht="15" hidden="false" customHeight="false" outlineLevel="0" collapsed="false">
      <c r="A9" s="2" t="s">
        <v>46</v>
      </c>
      <c r="B9" s="2" t="s">
        <v>47</v>
      </c>
      <c r="C9" s="3" t="n">
        <v>100</v>
      </c>
      <c r="D9" s="3" t="n">
        <v>84.1</v>
      </c>
      <c r="E9" s="2" t="s">
        <v>48</v>
      </c>
      <c r="F9" s="2" t="s">
        <v>49</v>
      </c>
      <c r="G9" s="2" t="s">
        <v>18</v>
      </c>
      <c r="H9" s="4" t="n">
        <f aca="false">ROUND(100*MIN(C9:D9)/MAX(C9:D9),1)</f>
        <v>84.1</v>
      </c>
      <c r="I9" s="2" t="str">
        <f aca="false">IF(G9="jaettu","jaettu",IF(C9=D9,"tasan",IF(G9="korkeampi parempi",IF(C9&lt;D9,"miehet","naiset"),IF(C9&gt;D9,"miehet","naiset"))))</f>
        <v>naiset</v>
      </c>
      <c r="J9" s="2" t="s">
        <v>50</v>
      </c>
      <c r="K9" s="2" t="s">
        <v>51</v>
      </c>
      <c r="L9" s="2" t="n">
        <f aca="false">INDEX('Osa-alueet'!$B$2:$B$9,MATCH(A9,'Osa-alueet'!$A$2:$A$9,0))</f>
        <v>20</v>
      </c>
      <c r="M9" s="2" t="n">
        <f aca="false">COUNTIF($A$2:$A$30,A9)</f>
        <v>5</v>
      </c>
      <c r="N9" s="5" t="n">
        <f aca="false">(100-H9)*L9/M9</f>
        <v>63.6</v>
      </c>
    </row>
    <row r="10" customFormat="false" ht="15" hidden="false" customHeight="false" outlineLevel="0" collapsed="false">
      <c r="A10" s="2" t="s">
        <v>46</v>
      </c>
      <c r="B10" s="2" t="s">
        <v>52</v>
      </c>
      <c r="C10" s="3" t="n">
        <v>2388</v>
      </c>
      <c r="D10" s="3" t="n">
        <v>1930</v>
      </c>
      <c r="E10" s="2" t="s">
        <v>53</v>
      </c>
      <c r="F10" s="2" t="s">
        <v>49</v>
      </c>
      <c r="G10" s="2" t="s">
        <v>18</v>
      </c>
      <c r="H10" s="4" t="n">
        <f aca="false">ROUND(100*MIN(C10:D10)/MAX(C10:D10),1)</f>
        <v>80.8</v>
      </c>
      <c r="I10" s="2" t="str">
        <f aca="false">IF(G10="jaettu","jaettu",IF(C10=D10,"tasan",IF(G10="korkeampi parempi",IF(C10&lt;D10,"miehet","naiset"),IF(C10&gt;D10,"miehet","naiset"))))</f>
        <v>naiset</v>
      </c>
      <c r="J10" s="2" t="s">
        <v>54</v>
      </c>
      <c r="K10" s="2" t="s">
        <v>55</v>
      </c>
      <c r="L10" s="2" t="n">
        <f aca="false">INDEX('Osa-alueet'!$B$2:$B$9,MATCH(A10,'Osa-alueet'!$A$2:$A$9,0))</f>
        <v>20</v>
      </c>
      <c r="M10" s="2" t="n">
        <f aca="false">COUNTIF($A$2:$A$30,A10)</f>
        <v>5</v>
      </c>
      <c r="N10" s="5" t="n">
        <f aca="false">(100-H10)*L10/M10</f>
        <v>76.8</v>
      </c>
    </row>
    <row r="11" customFormat="false" ht="15" hidden="false" customHeight="false" outlineLevel="0" collapsed="false">
      <c r="A11" s="2" t="s">
        <v>46</v>
      </c>
      <c r="B11" s="2" t="s">
        <v>56</v>
      </c>
      <c r="C11" s="3" t="n">
        <v>62</v>
      </c>
      <c r="D11" s="3" t="n">
        <v>38</v>
      </c>
      <c r="E11" s="2" t="s">
        <v>57</v>
      </c>
      <c r="F11" s="2" t="s">
        <v>58</v>
      </c>
      <c r="G11" s="2" t="s">
        <v>24</v>
      </c>
      <c r="H11" s="4" t="n">
        <f aca="false">ROUND(100*MIN(C11:D11)/MAX(C11:D11),1)</f>
        <v>61.3</v>
      </c>
      <c r="I11" s="2" t="str">
        <f aca="false">IF(G11="jaettu","jaettu",IF(C11=D11,"tasan",IF(G11="korkeampi parempi",IF(C11&lt;D11,"miehet","naiset"),IF(C11&gt;D11,"miehet","naiset"))))</f>
        <v>miehet</v>
      </c>
      <c r="J11" s="2" t="s">
        <v>59</v>
      </c>
      <c r="K11" s="2" t="s">
        <v>60</v>
      </c>
      <c r="L11" s="2" t="n">
        <f aca="false">INDEX('Osa-alueet'!$B$2:$B$9,MATCH(A11,'Osa-alueet'!$A$2:$A$9,0))</f>
        <v>20</v>
      </c>
      <c r="M11" s="2" t="n">
        <f aca="false">COUNTIF($A$2:$A$30,A11)</f>
        <v>5</v>
      </c>
      <c r="N11" s="5" t="n">
        <f aca="false">(100-H11)*L11/M11</f>
        <v>154.8</v>
      </c>
    </row>
    <row r="12" customFormat="false" ht="15" hidden="false" customHeight="false" outlineLevel="0" collapsed="false">
      <c r="A12" s="2" t="s">
        <v>46</v>
      </c>
      <c r="B12" s="2" t="s">
        <v>61</v>
      </c>
      <c r="C12" s="3" t="n">
        <v>23</v>
      </c>
      <c r="D12" s="3" t="n">
        <v>0</v>
      </c>
      <c r="E12" s="2" t="s">
        <v>23</v>
      </c>
      <c r="F12" s="2" t="s">
        <v>38</v>
      </c>
      <c r="G12" s="2" t="s">
        <v>24</v>
      </c>
      <c r="H12" s="4" t="n">
        <f aca="false">ROUND(100*MIN(C12:D12)/MAX(C12:D12),1)</f>
        <v>0</v>
      </c>
      <c r="I12" s="2" t="str">
        <f aca="false">IF(G12="jaettu","jaettu",IF(C12=D12,"tasan",IF(G12="korkeampi parempi",IF(C12&lt;D12,"miehet","naiset"),IF(C12&gt;D12,"miehet","naiset"))))</f>
        <v>miehet</v>
      </c>
      <c r="J12" s="2" t="s">
        <v>62</v>
      </c>
      <c r="K12" s="2" t="s">
        <v>63</v>
      </c>
      <c r="L12" s="2" t="n">
        <f aca="false">INDEX('Osa-alueet'!$B$2:$B$9,MATCH(A12,'Osa-alueet'!$A$2:$A$9,0))</f>
        <v>20</v>
      </c>
      <c r="M12" s="2" t="n">
        <f aca="false">COUNTIF($A$2:$A$30,A12)</f>
        <v>5</v>
      </c>
      <c r="N12" s="5" t="n">
        <f aca="false">(100-H12)*L12/M12</f>
        <v>400</v>
      </c>
    </row>
    <row r="13" customFormat="false" ht="15" hidden="false" customHeight="false" outlineLevel="0" collapsed="false">
      <c r="A13" s="2" t="s">
        <v>46</v>
      </c>
      <c r="B13" s="2" t="s">
        <v>64</v>
      </c>
      <c r="C13" s="3" t="n">
        <v>58</v>
      </c>
      <c r="D13" s="3" t="n">
        <v>74</v>
      </c>
      <c r="E13" s="2" t="s">
        <v>65</v>
      </c>
      <c r="F13" s="2" t="s">
        <v>17</v>
      </c>
      <c r="G13" s="2" t="s">
        <v>18</v>
      </c>
      <c r="H13" s="4" t="n">
        <f aca="false">ROUND(100*MIN(C13:D13)/MAX(C13:D13),1)</f>
        <v>78.4</v>
      </c>
      <c r="I13" s="2" t="str">
        <f aca="false">IF(G13="jaettu","jaettu",IF(C13=D13,"tasan",IF(G13="korkeampi parempi",IF(C13&lt;D13,"miehet","naiset"),IF(C13&gt;D13,"miehet","naiset"))))</f>
        <v>miehet</v>
      </c>
      <c r="J13" s="2" t="s">
        <v>66</v>
      </c>
      <c r="K13" s="2" t="s">
        <v>67</v>
      </c>
      <c r="L13" s="2" t="n">
        <f aca="false">INDEX('Osa-alueet'!$B$2:$B$9,MATCH(A13,'Osa-alueet'!$A$2:$A$9,0))</f>
        <v>20</v>
      </c>
      <c r="M13" s="2" t="n">
        <f aca="false">COUNTIF($A$2:$A$30,A13)</f>
        <v>5</v>
      </c>
      <c r="N13" s="5" t="n">
        <f aca="false">(100-H13)*L13/M13</f>
        <v>86.4</v>
      </c>
    </row>
    <row r="14" customFormat="false" ht="15" hidden="false" customHeight="false" outlineLevel="0" collapsed="false">
      <c r="A14" s="2" t="s">
        <v>68</v>
      </c>
      <c r="B14" s="2" t="s">
        <v>69</v>
      </c>
      <c r="C14" s="3" t="n">
        <v>54</v>
      </c>
      <c r="D14" s="3" t="n">
        <v>46</v>
      </c>
      <c r="E14" s="2" t="s">
        <v>70</v>
      </c>
      <c r="F14" s="2" t="s">
        <v>38</v>
      </c>
      <c r="G14" s="2" t="s">
        <v>18</v>
      </c>
      <c r="H14" s="4" t="n">
        <f aca="false">ROUND(100*MIN(C14:D14)/MAX(C14:D14),1)</f>
        <v>85.2</v>
      </c>
      <c r="I14" s="2" t="str">
        <f aca="false">IF(G14="jaettu","jaettu",IF(C14=D14,"tasan",IF(G14="korkeampi parempi",IF(C14&lt;D14,"miehet","naiset"),IF(C14&gt;D14,"miehet","naiset"))))</f>
        <v>naiset</v>
      </c>
      <c r="J14" s="2" t="s">
        <v>71</v>
      </c>
      <c r="K14" s="2" t="s">
        <v>72</v>
      </c>
      <c r="L14" s="2" t="n">
        <f aca="false">INDEX('Osa-alueet'!$B$2:$B$9,MATCH(A14,'Osa-alueet'!$A$2:$A$9,0))</f>
        <v>15</v>
      </c>
      <c r="M14" s="2" t="n">
        <f aca="false">COUNTIF($A$2:$A$30,A14)</f>
        <v>5</v>
      </c>
      <c r="N14" s="5" t="n">
        <f aca="false">(100-H14)*L14/M14</f>
        <v>44.4</v>
      </c>
    </row>
    <row r="15" customFormat="false" ht="15" hidden="false" customHeight="false" outlineLevel="0" collapsed="false">
      <c r="A15" s="2" t="s">
        <v>68</v>
      </c>
      <c r="B15" s="2" t="s">
        <v>73</v>
      </c>
      <c r="C15" s="3" t="n">
        <v>55</v>
      </c>
      <c r="D15" s="3" t="n">
        <v>45</v>
      </c>
      <c r="E15" s="2" t="s">
        <v>74</v>
      </c>
      <c r="F15" s="2" t="s">
        <v>49</v>
      </c>
      <c r="G15" s="2" t="s">
        <v>18</v>
      </c>
      <c r="H15" s="4" t="n">
        <f aca="false">ROUND(100*MIN(C15:D15)/MAX(C15:D15),1)</f>
        <v>81.8</v>
      </c>
      <c r="I15" s="2" t="str">
        <f aca="false">IF(G15="jaettu","jaettu",IF(C15=D15,"tasan",IF(G15="korkeampi parempi",IF(C15&lt;D15,"miehet","naiset"),IF(C15&gt;D15,"miehet","naiset"))))</f>
        <v>naiset</v>
      </c>
      <c r="J15" s="2" t="s">
        <v>75</v>
      </c>
      <c r="K15" s="2" t="s">
        <v>76</v>
      </c>
      <c r="L15" s="2" t="n">
        <f aca="false">INDEX('Osa-alueet'!$B$2:$B$9,MATCH(A15,'Osa-alueet'!$A$2:$A$9,0))</f>
        <v>15</v>
      </c>
      <c r="M15" s="2" t="n">
        <f aca="false">COUNTIF($A$2:$A$30,A15)</f>
        <v>5</v>
      </c>
      <c r="N15" s="5" t="n">
        <f aca="false">(100-H15)*L15/M15</f>
        <v>54.6</v>
      </c>
    </row>
    <row r="16" customFormat="false" ht="15" hidden="false" customHeight="false" outlineLevel="0" collapsed="false">
      <c r="A16" s="2" t="s">
        <v>68</v>
      </c>
      <c r="B16" s="2" t="s">
        <v>77</v>
      </c>
      <c r="C16" s="3" t="n">
        <v>63</v>
      </c>
      <c r="D16" s="3" t="n">
        <v>37</v>
      </c>
      <c r="E16" s="2" t="s">
        <v>78</v>
      </c>
      <c r="F16" s="2" t="s">
        <v>79</v>
      </c>
      <c r="G16" s="2" t="s">
        <v>18</v>
      </c>
      <c r="H16" s="4" t="n">
        <f aca="false">ROUND(100*MIN(C16:D16)/MAX(C16:D16),1)</f>
        <v>58.7</v>
      </c>
      <c r="I16" s="2" t="str">
        <f aca="false">IF(G16="jaettu","jaettu",IF(C16=D16,"tasan",IF(G16="korkeampi parempi",IF(C16&lt;D16,"miehet","naiset"),IF(C16&gt;D16,"miehet","naiset"))))</f>
        <v>naiset</v>
      </c>
      <c r="J16" s="2" t="s">
        <v>80</v>
      </c>
      <c r="K16" s="2" t="s">
        <v>81</v>
      </c>
      <c r="L16" s="2" t="n">
        <f aca="false">INDEX('Osa-alueet'!$B$2:$B$9,MATCH(A16,'Osa-alueet'!$A$2:$A$9,0))</f>
        <v>15</v>
      </c>
      <c r="M16" s="2" t="n">
        <f aca="false">COUNTIF($A$2:$A$30,A16)</f>
        <v>5</v>
      </c>
      <c r="N16" s="5" t="n">
        <f aca="false">(100-H16)*L16/M16</f>
        <v>123.9</v>
      </c>
    </row>
    <row r="17" customFormat="false" ht="15" hidden="false" customHeight="false" outlineLevel="0" collapsed="false">
      <c r="A17" s="2" t="s">
        <v>68</v>
      </c>
      <c r="B17" s="2" t="s">
        <v>82</v>
      </c>
      <c r="C17" s="3" t="n">
        <v>69</v>
      </c>
      <c r="D17" s="3" t="n">
        <v>31</v>
      </c>
      <c r="E17" s="2" t="s">
        <v>78</v>
      </c>
      <c r="F17" s="2" t="s">
        <v>49</v>
      </c>
      <c r="G17" s="2" t="s">
        <v>18</v>
      </c>
      <c r="H17" s="4" t="n">
        <f aca="false">ROUND(100*MIN(C17:D17)/MAX(C17:D17),1)</f>
        <v>44.9</v>
      </c>
      <c r="I17" s="2" t="str">
        <f aca="false">IF(G17="jaettu","jaettu",IF(C17=D17,"tasan",IF(G17="korkeampi parempi",IF(C17&lt;D17,"miehet","naiset"),IF(C17&gt;D17,"miehet","naiset"))))</f>
        <v>naiset</v>
      </c>
      <c r="J17" s="2" t="s">
        <v>83</v>
      </c>
      <c r="K17" s="2" t="s">
        <v>81</v>
      </c>
      <c r="L17" s="2" t="n">
        <f aca="false">INDEX('Osa-alueet'!$B$2:$B$9,MATCH(A17,'Osa-alueet'!$A$2:$A$9,0))</f>
        <v>15</v>
      </c>
      <c r="M17" s="2" t="n">
        <f aca="false">COUNTIF($A$2:$A$30,A17)</f>
        <v>5</v>
      </c>
      <c r="N17" s="5" t="n">
        <f aca="false">(100-H17)*L17/M17</f>
        <v>165.3</v>
      </c>
    </row>
    <row r="18" customFormat="false" ht="15" hidden="false" customHeight="false" outlineLevel="0" collapsed="false">
      <c r="A18" s="2" t="s">
        <v>68</v>
      </c>
      <c r="B18" s="2" t="s">
        <v>84</v>
      </c>
      <c r="C18" s="3" t="n">
        <v>75</v>
      </c>
      <c r="D18" s="3" t="n">
        <v>25</v>
      </c>
      <c r="E18" s="2" t="s">
        <v>85</v>
      </c>
      <c r="F18" s="2" t="s">
        <v>17</v>
      </c>
      <c r="G18" s="2" t="s">
        <v>18</v>
      </c>
      <c r="H18" s="4" t="n">
        <f aca="false">ROUND(100*MIN(C18:D18)/MAX(C18:D18),1)</f>
        <v>33.3</v>
      </c>
      <c r="I18" s="2" t="str">
        <f aca="false">IF(G18="jaettu","jaettu",IF(C18=D18,"tasan",IF(G18="korkeampi parempi",IF(C18&lt;D18,"miehet","naiset"),IF(C18&gt;D18,"miehet","naiset"))))</f>
        <v>naiset</v>
      </c>
      <c r="J18" s="2" t="s">
        <v>86</v>
      </c>
      <c r="K18" s="2" t="s">
        <v>87</v>
      </c>
      <c r="L18" s="2" t="n">
        <f aca="false">INDEX('Osa-alueet'!$B$2:$B$9,MATCH(A18,'Osa-alueet'!$A$2:$A$9,0))</f>
        <v>15</v>
      </c>
      <c r="M18" s="2" t="n">
        <f aca="false">COUNTIF($A$2:$A$30,A18)</f>
        <v>5</v>
      </c>
      <c r="N18" s="5" t="n">
        <f aca="false">(100-H18)*L18/M18</f>
        <v>200.1</v>
      </c>
    </row>
    <row r="19" customFormat="false" ht="15" hidden="false" customHeight="false" outlineLevel="0" collapsed="false">
      <c r="A19" s="2" t="s">
        <v>88</v>
      </c>
      <c r="B19" s="2" t="s">
        <v>89</v>
      </c>
      <c r="C19" s="3" t="n">
        <v>21</v>
      </c>
      <c r="D19" s="3" t="n">
        <v>79</v>
      </c>
      <c r="E19" s="2" t="s">
        <v>90</v>
      </c>
      <c r="F19" s="2" t="s">
        <v>17</v>
      </c>
      <c r="G19" s="2" t="s">
        <v>43</v>
      </c>
      <c r="H19" s="4" t="n">
        <f aca="false">ROUND(100*MIN(C19:D19)/MAX(C19:D19),1)</f>
        <v>26.6</v>
      </c>
      <c r="I19" s="2" t="str">
        <f aca="false">IF(G19="jaettu","jaettu",IF(C19=D19,"tasan",IF(G19="korkeampi parempi",IF(C19&lt;D19,"miehet","naiset"),IF(C19&gt;D19,"miehet","naiset"))))</f>
        <v>jaettu</v>
      </c>
      <c r="J19" s="2" t="s">
        <v>91</v>
      </c>
      <c r="K19" s="2" t="s">
        <v>92</v>
      </c>
      <c r="L19" s="2" t="n">
        <f aca="false">INDEX('Osa-alueet'!$B$2:$B$9,MATCH(A19,'Osa-alueet'!$A$2:$A$9,0))</f>
        <v>10</v>
      </c>
      <c r="M19" s="2" t="n">
        <f aca="false">COUNTIF($A$2:$A$30,A19)</f>
        <v>3</v>
      </c>
      <c r="N19" s="5" t="n">
        <f aca="false">(100-H19)*L19/M19</f>
        <v>244.666666666667</v>
      </c>
    </row>
    <row r="20" customFormat="false" ht="15" hidden="false" customHeight="false" outlineLevel="0" collapsed="false">
      <c r="A20" s="2" t="s">
        <v>88</v>
      </c>
      <c r="B20" s="2" t="s">
        <v>93</v>
      </c>
      <c r="C20" s="3" t="n">
        <v>15</v>
      </c>
      <c r="D20" s="3" t="n">
        <v>85</v>
      </c>
      <c r="E20" s="2" t="s">
        <v>94</v>
      </c>
      <c r="F20" s="2" t="s">
        <v>49</v>
      </c>
      <c r="G20" s="2" t="s">
        <v>18</v>
      </c>
      <c r="H20" s="4" t="n">
        <f aca="false">ROUND(100*MIN(C20:D20)/MAX(C20:D20),1)</f>
        <v>17.6</v>
      </c>
      <c r="I20" s="2" t="str">
        <f aca="false">IF(G20="jaettu","jaettu",IF(C20=D20,"tasan",IF(G20="korkeampi parempi",IF(C20&lt;D20,"miehet","naiset"),IF(C20&gt;D20,"miehet","naiset"))))</f>
        <v>miehet</v>
      </c>
      <c r="J20" s="2" t="s">
        <v>95</v>
      </c>
      <c r="K20" s="2" t="s">
        <v>96</v>
      </c>
      <c r="L20" s="2" t="n">
        <f aca="false">INDEX('Osa-alueet'!$B$2:$B$9,MATCH(A20,'Osa-alueet'!$A$2:$A$9,0))</f>
        <v>10</v>
      </c>
      <c r="M20" s="2" t="n">
        <f aca="false">COUNTIF($A$2:$A$30,A20)</f>
        <v>3</v>
      </c>
      <c r="N20" s="5" t="n">
        <f aca="false">(100-H20)*L20/M20</f>
        <v>274.666666666667</v>
      </c>
    </row>
    <row r="21" customFormat="false" ht="15" hidden="false" customHeight="false" outlineLevel="0" collapsed="false">
      <c r="A21" s="2" t="s">
        <v>88</v>
      </c>
      <c r="B21" s="2" t="s">
        <v>97</v>
      </c>
      <c r="C21" s="3" t="n">
        <v>1</v>
      </c>
      <c r="D21" s="3" t="n">
        <v>1</v>
      </c>
      <c r="E21" s="2" t="s">
        <v>98</v>
      </c>
      <c r="F21" s="2" t="s">
        <v>99</v>
      </c>
      <c r="G21" s="2" t="s">
        <v>24</v>
      </c>
      <c r="H21" s="4" t="n">
        <f aca="false">ROUND(100*MIN(C21:D21)/MAX(C21:D21),1)</f>
        <v>100</v>
      </c>
      <c r="I21" s="2" t="str">
        <f aca="false">IF(G21="jaettu","jaettu",IF(C21=D21,"tasan",IF(G21="korkeampi parempi",IF(C21&lt;D21,"miehet","naiset"),IF(C21&gt;D21,"miehet","naiset"))))</f>
        <v>tasan</v>
      </c>
      <c r="J21" s="2" t="s">
        <v>100</v>
      </c>
      <c r="K21" s="2" t="s">
        <v>101</v>
      </c>
      <c r="L21" s="2" t="n">
        <f aca="false">INDEX('Osa-alueet'!$B$2:$B$9,MATCH(A21,'Osa-alueet'!$A$2:$A$9,0))</f>
        <v>10</v>
      </c>
      <c r="M21" s="2" t="n">
        <f aca="false">COUNTIF($A$2:$A$30,A21)</f>
        <v>3</v>
      </c>
      <c r="N21" s="5" t="n">
        <f aca="false">(100-H21)*L21/M21</f>
        <v>0</v>
      </c>
    </row>
    <row r="22" customFormat="false" ht="15" hidden="false" customHeight="false" outlineLevel="0" collapsed="false">
      <c r="A22" s="2" t="s">
        <v>102</v>
      </c>
      <c r="B22" s="2" t="s">
        <v>103</v>
      </c>
      <c r="C22" s="3" t="n">
        <v>67</v>
      </c>
      <c r="D22" s="3" t="n">
        <v>33</v>
      </c>
      <c r="E22" s="2" t="s">
        <v>104</v>
      </c>
      <c r="F22" s="2" t="s">
        <v>17</v>
      </c>
      <c r="G22" s="2" t="s">
        <v>24</v>
      </c>
      <c r="H22" s="4" t="n">
        <f aca="false">ROUND(100*MIN(C22:D22)/MAX(C22:D22),1)</f>
        <v>49.3</v>
      </c>
      <c r="I22" s="2" t="str">
        <f aca="false">IF(G22="jaettu","jaettu",IF(C22=D22,"tasan",IF(G22="korkeampi parempi",IF(C22&lt;D22,"miehet","naiset"),IF(C22&gt;D22,"miehet","naiset"))))</f>
        <v>miehet</v>
      </c>
      <c r="J22" s="2" t="s">
        <v>105</v>
      </c>
      <c r="K22" s="2" t="s">
        <v>106</v>
      </c>
      <c r="L22" s="2" t="n">
        <f aca="false">INDEX('Osa-alueet'!$B$2:$B$9,MATCH(A22,'Osa-alueet'!$A$2:$A$9,0))</f>
        <v>10</v>
      </c>
      <c r="M22" s="2" t="n">
        <f aca="false">COUNTIF($A$2:$A$30,A22)</f>
        <v>6</v>
      </c>
      <c r="N22" s="5" t="n">
        <f aca="false">(100-H22)*L22/M22</f>
        <v>84.5</v>
      </c>
    </row>
    <row r="23" customFormat="false" ht="15" hidden="false" customHeight="false" outlineLevel="0" collapsed="false">
      <c r="A23" s="2" t="s">
        <v>102</v>
      </c>
      <c r="B23" s="2" t="s">
        <v>107</v>
      </c>
      <c r="C23" s="3" t="n">
        <v>3100</v>
      </c>
      <c r="D23" s="3" t="n">
        <v>9000</v>
      </c>
      <c r="E23" s="2" t="s">
        <v>23</v>
      </c>
      <c r="F23" s="2" t="s">
        <v>49</v>
      </c>
      <c r="G23" s="2" t="s">
        <v>24</v>
      </c>
      <c r="H23" s="4" t="n">
        <f aca="false">ROUND(100*MIN(C23:D23)/MAX(C23:D23),1)</f>
        <v>34.4</v>
      </c>
      <c r="I23" s="2" t="str">
        <f aca="false">IF(G23="jaettu","jaettu",IF(C23=D23,"tasan",IF(G23="korkeampi parempi",IF(C23&lt;D23,"miehet","naiset"),IF(C23&gt;D23,"miehet","naiset"))))</f>
        <v>naiset</v>
      </c>
      <c r="J23" s="2" t="s">
        <v>108</v>
      </c>
      <c r="K23" s="2" t="s">
        <v>109</v>
      </c>
      <c r="L23" s="2" t="n">
        <f aca="false">INDEX('Osa-alueet'!$B$2:$B$9,MATCH(A23,'Osa-alueet'!$A$2:$A$9,0))</f>
        <v>10</v>
      </c>
      <c r="M23" s="2" t="n">
        <f aca="false">COUNTIF($A$2:$A$30,A23)</f>
        <v>6</v>
      </c>
      <c r="N23" s="5" t="n">
        <f aca="false">(100-H23)*L23/M23</f>
        <v>109.333333333333</v>
      </c>
    </row>
    <row r="24" customFormat="false" ht="15" hidden="false" customHeight="false" outlineLevel="0" collapsed="false">
      <c r="A24" s="2" t="s">
        <v>102</v>
      </c>
      <c r="B24" s="2" t="s">
        <v>110</v>
      </c>
      <c r="C24" s="3" t="n">
        <v>13.5</v>
      </c>
      <c r="D24" s="3" t="n">
        <v>16</v>
      </c>
      <c r="E24" s="2" t="s">
        <v>111</v>
      </c>
      <c r="F24" s="2" t="s">
        <v>38</v>
      </c>
      <c r="G24" s="2" t="s">
        <v>24</v>
      </c>
      <c r="H24" s="4" t="n">
        <f aca="false">ROUND(100*MIN(C24:D24)/MAX(C24:D24),1)</f>
        <v>84.4</v>
      </c>
      <c r="I24" s="2" t="str">
        <f aca="false">IF(G24="jaettu","jaettu",IF(C24=D24,"tasan",IF(G24="korkeampi parempi",IF(C24&lt;D24,"miehet","naiset"),IF(C24&gt;D24,"miehet","naiset"))))</f>
        <v>naiset</v>
      </c>
      <c r="J24" s="2" t="s">
        <v>112</v>
      </c>
      <c r="K24" s="2" t="s">
        <v>113</v>
      </c>
      <c r="L24" s="2" t="n">
        <f aca="false">INDEX('Osa-alueet'!$B$2:$B$9,MATCH(A24,'Osa-alueet'!$A$2:$A$9,0))</f>
        <v>10</v>
      </c>
      <c r="M24" s="2" t="n">
        <f aca="false">COUNTIF($A$2:$A$30,A24)</f>
        <v>6</v>
      </c>
      <c r="N24" s="5" t="n">
        <f aca="false">(100-H24)*L24/M24</f>
        <v>26</v>
      </c>
    </row>
    <row r="25" customFormat="false" ht="15" hidden="false" customHeight="false" outlineLevel="0" collapsed="false">
      <c r="A25" s="2" t="s">
        <v>102</v>
      </c>
      <c r="B25" s="2" t="s">
        <v>114</v>
      </c>
      <c r="C25" s="3" t="n">
        <v>2</v>
      </c>
      <c r="D25" s="3" t="n">
        <v>5</v>
      </c>
      <c r="E25" s="2" t="s">
        <v>111</v>
      </c>
      <c r="F25" s="2" t="s">
        <v>38</v>
      </c>
      <c r="G25" s="2" t="s">
        <v>24</v>
      </c>
      <c r="H25" s="4" t="n">
        <f aca="false">ROUND(100*MIN(C25:D25)/MAX(C25:D25),1)</f>
        <v>40</v>
      </c>
      <c r="I25" s="2" t="str">
        <f aca="false">IF(G25="jaettu","jaettu",IF(C25=D25,"tasan",IF(G25="korkeampi parempi",IF(C25&lt;D25,"miehet","naiset"),IF(C25&gt;D25,"miehet","naiset"))))</f>
        <v>naiset</v>
      </c>
      <c r="J25" s="2" t="s">
        <v>112</v>
      </c>
      <c r="K25" s="2" t="s">
        <v>113</v>
      </c>
      <c r="L25" s="2" t="n">
        <f aca="false">INDEX('Osa-alueet'!$B$2:$B$9,MATCH(A25,'Osa-alueet'!$A$2:$A$9,0))</f>
        <v>10</v>
      </c>
      <c r="M25" s="2" t="n">
        <f aca="false">COUNTIF($A$2:$A$30,A25)</f>
        <v>6</v>
      </c>
      <c r="N25" s="5" t="n">
        <f aca="false">(100-H25)*L25/M25</f>
        <v>100</v>
      </c>
    </row>
    <row r="26" customFormat="false" ht="15" hidden="false" customHeight="false" outlineLevel="0" collapsed="false">
      <c r="A26" s="2" t="s">
        <v>102</v>
      </c>
      <c r="B26" s="2" t="s">
        <v>115</v>
      </c>
      <c r="C26" s="3" t="n">
        <v>20</v>
      </c>
      <c r="D26" s="3" t="n">
        <v>45</v>
      </c>
      <c r="E26" s="2" t="s">
        <v>111</v>
      </c>
      <c r="F26" s="2" t="s">
        <v>17</v>
      </c>
      <c r="G26" s="2" t="s">
        <v>24</v>
      </c>
      <c r="H26" s="4" t="n">
        <f aca="false">ROUND(100*MIN(C26:D26)/MAX(C26:D26),1)</f>
        <v>44.4</v>
      </c>
      <c r="I26" s="2" t="str">
        <f aca="false">IF(G26="jaettu","jaettu",IF(C26=D26,"tasan",IF(G26="korkeampi parempi",IF(C26&lt;D26,"miehet","naiset"),IF(C26&gt;D26,"miehet","naiset"))))</f>
        <v>naiset</v>
      </c>
      <c r="J26" s="2" t="s">
        <v>116</v>
      </c>
      <c r="K26" s="2" t="s">
        <v>117</v>
      </c>
      <c r="L26" s="2" t="n">
        <f aca="false">INDEX('Osa-alueet'!$B$2:$B$9,MATCH(A26,'Osa-alueet'!$A$2:$A$9,0))</f>
        <v>10</v>
      </c>
      <c r="M26" s="2" t="n">
        <f aca="false">COUNTIF($A$2:$A$30,A26)</f>
        <v>6</v>
      </c>
      <c r="N26" s="5" t="n">
        <f aca="false">(100-H26)*L26/M26</f>
        <v>92.6666666666667</v>
      </c>
    </row>
    <row r="27" customFormat="false" ht="15" hidden="false" customHeight="false" outlineLevel="0" collapsed="false">
      <c r="A27" s="2" t="s">
        <v>102</v>
      </c>
      <c r="B27" s="2" t="s">
        <v>118</v>
      </c>
      <c r="C27" s="3" t="n">
        <v>1</v>
      </c>
      <c r="D27" s="3" t="n">
        <v>12</v>
      </c>
      <c r="E27" s="2" t="s">
        <v>23</v>
      </c>
      <c r="F27" s="2" t="s">
        <v>17</v>
      </c>
      <c r="G27" s="2" t="s">
        <v>24</v>
      </c>
      <c r="H27" s="4" t="n">
        <f aca="false">ROUND(100*MIN(C27:D27)/MAX(C27:D27),1)</f>
        <v>8.3</v>
      </c>
      <c r="I27" s="2" t="str">
        <f aca="false">IF(G27="jaettu","jaettu",IF(C27=D27,"tasan",IF(G27="korkeampi parempi",IF(C27&lt;D27,"miehet","naiset"),IF(C27&gt;D27,"miehet","naiset"))))</f>
        <v>naiset</v>
      </c>
      <c r="J27" s="2" t="s">
        <v>119</v>
      </c>
      <c r="K27" s="2" t="s">
        <v>87</v>
      </c>
      <c r="L27" s="2" t="n">
        <f aca="false">INDEX('Osa-alueet'!$B$2:$B$9,MATCH(A27,'Osa-alueet'!$A$2:$A$9,0))</f>
        <v>10</v>
      </c>
      <c r="M27" s="2" t="n">
        <f aca="false">COUNTIF($A$2:$A$30,A27)</f>
        <v>6</v>
      </c>
      <c r="N27" s="5" t="n">
        <f aca="false">(100-H27)*L27/M27</f>
        <v>152.833333333333</v>
      </c>
    </row>
    <row r="28" customFormat="false" ht="15" hidden="false" customHeight="false" outlineLevel="0" collapsed="false">
      <c r="A28" s="2" t="s">
        <v>120</v>
      </c>
      <c r="B28" s="2" t="s">
        <v>121</v>
      </c>
      <c r="C28" s="3" t="n">
        <v>3556</v>
      </c>
      <c r="D28" s="3" t="n">
        <v>1023</v>
      </c>
      <c r="E28" s="2" t="s">
        <v>23</v>
      </c>
      <c r="F28" s="2" t="s">
        <v>49</v>
      </c>
      <c r="G28" s="2" t="s">
        <v>24</v>
      </c>
      <c r="H28" s="4" t="n">
        <f aca="false">ROUND(100*MIN(C28:D28)/MAX(C28:D28),1)</f>
        <v>28.8</v>
      </c>
      <c r="I28" s="2" t="str">
        <f aca="false">IF(G28="jaettu","jaettu",IF(C28=D28,"tasan",IF(G28="korkeampi parempi",IF(C28&lt;D28,"miehet","naiset"),IF(C28&gt;D28,"miehet","naiset"))))</f>
        <v>miehet</v>
      </c>
      <c r="J28" s="2" t="s">
        <v>122</v>
      </c>
      <c r="K28" s="2" t="s">
        <v>123</v>
      </c>
      <c r="L28" s="2" t="n">
        <f aca="false">INDEX('Osa-alueet'!$B$2:$B$9,MATCH(A28,'Osa-alueet'!$A$2:$A$9,0))</f>
        <v>10</v>
      </c>
      <c r="M28" s="2" t="n">
        <f aca="false">COUNTIF($A$2:$A$30,A28)</f>
        <v>2</v>
      </c>
      <c r="N28" s="5" t="n">
        <f aca="false">(100-H28)*L28/M28</f>
        <v>356</v>
      </c>
    </row>
    <row r="29" customFormat="false" ht="15" hidden="false" customHeight="false" outlineLevel="0" collapsed="false">
      <c r="A29" s="2" t="s">
        <v>120</v>
      </c>
      <c r="B29" s="2" t="s">
        <v>124</v>
      </c>
      <c r="C29" s="3" t="n">
        <v>92</v>
      </c>
      <c r="D29" s="3" t="n">
        <v>8</v>
      </c>
      <c r="E29" s="2" t="s">
        <v>125</v>
      </c>
      <c r="F29" s="2" t="s">
        <v>34</v>
      </c>
      <c r="G29" s="2" t="s">
        <v>24</v>
      </c>
      <c r="H29" s="4" t="n">
        <f aca="false">ROUND(100*MIN(C29:D29)/MAX(C29:D29),1)</f>
        <v>8.7</v>
      </c>
      <c r="I29" s="2" t="str">
        <f aca="false">IF(G29="jaettu","jaettu",IF(C29=D29,"tasan",IF(G29="korkeampi parempi",IF(C29&lt;D29,"miehet","naiset"),IF(C29&gt;D29,"miehet","naiset"))))</f>
        <v>miehet</v>
      </c>
      <c r="J29" s="2" t="s">
        <v>126</v>
      </c>
      <c r="K29" s="2" t="s">
        <v>127</v>
      </c>
      <c r="L29" s="2" t="n">
        <f aca="false">INDEX('Osa-alueet'!$B$2:$B$9,MATCH(A29,'Osa-alueet'!$A$2:$A$9,0))</f>
        <v>10</v>
      </c>
      <c r="M29" s="2" t="n">
        <f aca="false">COUNTIF($A$2:$A$30,A29)</f>
        <v>2</v>
      </c>
      <c r="N29" s="5" t="n">
        <f aca="false">(100-H29)*L29/M29</f>
        <v>456.5</v>
      </c>
    </row>
    <row r="30" customFormat="false" ht="15" hidden="false" customHeight="false" outlineLevel="0" collapsed="false">
      <c r="A30" s="2" t="s">
        <v>128</v>
      </c>
      <c r="B30" s="2" t="s">
        <v>129</v>
      </c>
      <c r="C30" s="3" t="n">
        <v>1</v>
      </c>
      <c r="D30" s="3" t="n">
        <v>0</v>
      </c>
      <c r="E30" s="2" t="s">
        <v>130</v>
      </c>
      <c r="F30" s="2" t="s">
        <v>131</v>
      </c>
      <c r="G30" s="2" t="s">
        <v>24</v>
      </c>
      <c r="H30" s="4" t="n">
        <f aca="false">ROUND(100*MIN(C30:D30)/MAX(C30:D30),1)</f>
        <v>0</v>
      </c>
      <c r="I30" s="2" t="str">
        <f aca="false">IF(G30="jaettu","jaettu",IF(C30=D30,"tasan",IF(G30="korkeampi parempi",IF(C30&lt;D30,"miehet","naiset"),IF(C30&gt;D30,"miehet","naiset"))))</f>
        <v>miehet</v>
      </c>
      <c r="J30" s="2" t="s">
        <v>132</v>
      </c>
      <c r="K30" s="2" t="s">
        <v>133</v>
      </c>
      <c r="L30" s="2" t="n">
        <f aca="false">INDEX('Osa-alueet'!$B$2:$B$9,MATCH(A30,'Osa-alueet'!$A$2:$A$9,0))</f>
        <v>5</v>
      </c>
      <c r="M30" s="2" t="n">
        <f aca="false">COUNTIF($A$2:$A$30,A30)</f>
        <v>1</v>
      </c>
      <c r="N30" s="5" t="n">
        <f aca="false">(100-H30)*L30/M30</f>
        <v>500</v>
      </c>
    </row>
    <row r="32" customFormat="false" ht="15" hidden="false" customHeight="false" outlineLevel="0" collapsed="false">
      <c r="A32" s="6" t="s">
        <v>134</v>
      </c>
    </row>
    <row r="33" customFormat="false" ht="15" hidden="false" customHeight="false" outlineLevel="0" collapsed="false">
      <c r="A33" s="6" t="s">
        <v>135</v>
      </c>
    </row>
    <row r="34" customFormat="false" ht="15" hidden="false" customHeight="false" outlineLevel="0" collapsed="false">
      <c r="A34" s="6" t="s">
        <v>136</v>
      </c>
    </row>
    <row r="35" customFormat="false" ht="15" hidden="false" customHeight="false" outlineLevel="0" collapsed="false">
      <c r="A35" s="6" t="s">
        <v>137</v>
      </c>
    </row>
    <row r="36" customFormat="false" ht="15" hidden="false" customHeight="false" outlineLevel="0" collapsed="false">
      <c r="A36" s="6" t="s">
        <v>138</v>
      </c>
    </row>
    <row r="37" customFormat="false" ht="15" hidden="false" customHeight="false" outlineLevel="0" collapsed="false">
      <c r="A37" s="6" t="s">
        <v>139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1"/>
    <col collapsed="false" customWidth="true" hidden="false" outlineLevel="0" max="3" min="3" style="0" width="12"/>
    <col collapsed="false" customWidth="true" hidden="false" outlineLevel="0" max="4" min="4" style="0" width="20"/>
    <col collapsed="false" customWidth="true" hidden="false" outlineLevel="0" max="5" min="5" style="0" width="16"/>
  </cols>
  <sheetData>
    <row r="1" customFormat="false" ht="30" hidden="false" customHeight="true" outlineLevel="0" collapsed="false">
      <c r="A1" s="1" t="s">
        <v>0</v>
      </c>
      <c r="B1" s="1" t="s">
        <v>140</v>
      </c>
      <c r="C1" s="1" t="s">
        <v>141</v>
      </c>
      <c r="D1" s="1" t="s">
        <v>142</v>
      </c>
      <c r="E1" s="1" t="s">
        <v>143</v>
      </c>
    </row>
    <row r="2" customFormat="false" ht="15" hidden="false" customHeight="false" outlineLevel="0" collapsed="false">
      <c r="A2" s="2" t="s">
        <v>14</v>
      </c>
      <c r="B2" s="3" t="n">
        <v>15</v>
      </c>
      <c r="C2" s="4" t="n">
        <f aca="false">ROUND(AVERAGEIF(Indikaattorit!$A$2:$A$30,A2,Indikaattorit!$H$2:$H$30),1)</f>
        <v>70.2</v>
      </c>
      <c r="D2" s="2" t="s">
        <v>144</v>
      </c>
      <c r="E2" s="5" t="n">
        <f aca="false">B2/100*C2</f>
        <v>10.53</v>
      </c>
    </row>
    <row r="3" customFormat="false" ht="15" hidden="false" customHeight="false" outlineLevel="0" collapsed="false">
      <c r="A3" s="2" t="s">
        <v>46</v>
      </c>
      <c r="B3" s="3" t="n">
        <v>20</v>
      </c>
      <c r="C3" s="4" t="n">
        <f aca="false">ROUND(AVERAGEIF(Indikaattorit!$A$2:$A$30,A3,Indikaattorit!$H$2:$H$30),1)</f>
        <v>60.9</v>
      </c>
      <c r="D3" s="2" t="s">
        <v>145</v>
      </c>
      <c r="E3" s="5" t="n">
        <f aca="false">B3/100*C3</f>
        <v>12.18</v>
      </c>
    </row>
    <row r="4" customFormat="false" ht="15" hidden="false" customHeight="false" outlineLevel="0" collapsed="false">
      <c r="A4" s="2" t="s">
        <v>68</v>
      </c>
      <c r="B4" s="3" t="n">
        <v>15</v>
      </c>
      <c r="C4" s="4" t="n">
        <f aca="false">ROUND(AVERAGEIF(Indikaattorit!$A$2:$A$30,A4,Indikaattorit!$H$2:$H$30),1)</f>
        <v>60.8</v>
      </c>
      <c r="D4" s="2" t="s">
        <v>146</v>
      </c>
      <c r="E4" s="5" t="n">
        <f aca="false">B4/100*C4</f>
        <v>9.12</v>
      </c>
    </row>
    <row r="5" customFormat="false" ht="15" hidden="false" customHeight="false" outlineLevel="0" collapsed="false">
      <c r="A5" s="2" t="s">
        <v>27</v>
      </c>
      <c r="B5" s="3" t="n">
        <v>15</v>
      </c>
      <c r="C5" s="4" t="n">
        <f aca="false">ROUND(AVERAGEIF(Indikaattorit!$A$2:$A$30,A5,Indikaattorit!$H$2:$H$30),1)</f>
        <v>49</v>
      </c>
      <c r="D5" s="2" t="s">
        <v>144</v>
      </c>
      <c r="E5" s="5" t="n">
        <f aca="false">B5/100*C5</f>
        <v>7.35</v>
      </c>
    </row>
    <row r="6" customFormat="false" ht="15" hidden="false" customHeight="false" outlineLevel="0" collapsed="false">
      <c r="A6" s="2" t="s">
        <v>88</v>
      </c>
      <c r="B6" s="3" t="n">
        <v>10</v>
      </c>
      <c r="C6" s="4" t="n">
        <f aca="false">ROUND(AVERAGEIF(Indikaattorit!$A$2:$A$30,A6,Indikaattorit!$H$2:$H$30),1)</f>
        <v>48.1</v>
      </c>
      <c r="D6" s="2" t="s">
        <v>147</v>
      </c>
      <c r="E6" s="5" t="n">
        <f aca="false">B6/100*C6</f>
        <v>4.81</v>
      </c>
    </row>
    <row r="7" customFormat="false" ht="15" hidden="false" customHeight="false" outlineLevel="0" collapsed="false">
      <c r="A7" s="2" t="s">
        <v>102</v>
      </c>
      <c r="B7" s="3" t="n">
        <v>10</v>
      </c>
      <c r="C7" s="4" t="n">
        <f aca="false">ROUND(AVERAGEIF(Indikaattorit!$A$2:$A$30,A7,Indikaattorit!$H$2:$H$30),1)</f>
        <v>43.5</v>
      </c>
      <c r="D7" s="2" t="s">
        <v>146</v>
      </c>
      <c r="E7" s="5" t="n">
        <f aca="false">B7/100*C7</f>
        <v>4.35</v>
      </c>
    </row>
    <row r="8" customFormat="false" ht="15" hidden="false" customHeight="false" outlineLevel="0" collapsed="false">
      <c r="A8" s="2" t="s">
        <v>120</v>
      </c>
      <c r="B8" s="3" t="n">
        <v>10</v>
      </c>
      <c r="C8" s="4" t="n">
        <f aca="false">ROUND(AVERAGEIF(Indikaattorit!$A$2:$A$30,A8,Indikaattorit!$H$2:$H$30),1)</f>
        <v>18.8</v>
      </c>
      <c r="D8" s="2" t="s">
        <v>144</v>
      </c>
      <c r="E8" s="5" t="n">
        <f aca="false">B8/100*C8</f>
        <v>1.88</v>
      </c>
    </row>
    <row r="9" customFormat="false" ht="15" hidden="false" customHeight="false" outlineLevel="0" collapsed="false">
      <c r="A9" s="2" t="s">
        <v>128</v>
      </c>
      <c r="B9" s="3" t="n">
        <v>5</v>
      </c>
      <c r="C9" s="4" t="n">
        <f aca="false">ROUND(AVERAGEIF(Indikaattorit!$A$2:$A$30,A9,Indikaattorit!$H$2:$H$30),1)</f>
        <v>0</v>
      </c>
      <c r="D9" s="2" t="s">
        <v>144</v>
      </c>
      <c r="E9" s="5" t="n">
        <f aca="false">B9/100*C9</f>
        <v>0</v>
      </c>
    </row>
    <row r="10" customFormat="false" ht="15" hidden="false" customHeight="false" outlineLevel="0" collapsed="false">
      <c r="A10" s="7" t="s">
        <v>148</v>
      </c>
      <c r="B10" s="7" t="n">
        <f aca="false">SUM(B2:B9)</f>
        <v>100</v>
      </c>
      <c r="C10" s="8" t="n">
        <f aca="false">ROUND(SUMPRODUCT(B2:B9/100,C2:C9),1)</f>
        <v>50.2</v>
      </c>
      <c r="D10" s="7" t="s">
        <v>149</v>
      </c>
      <c r="E10" s="9" t="n">
        <f aca="false">SUM(E2:E9)</f>
        <v>50.22</v>
      </c>
    </row>
    <row r="12" customFormat="false" ht="15" hidden="false" customHeight="false" outlineLevel="0" collapsed="false">
      <c r="A12" s="6" t="s">
        <v>150</v>
      </c>
    </row>
    <row r="13" customFormat="false" ht="15" hidden="false" customHeight="false" outlineLevel="0" collapsed="false">
      <c r="A13" s="6" t="s">
        <v>151</v>
      </c>
    </row>
    <row r="15" customFormat="false" ht="15" hidden="false" customHeight="false" outlineLevel="0" collapsed="false">
      <c r="A15" s="7" t="s">
        <v>152</v>
      </c>
    </row>
    <row r="16" customFormat="false" ht="15" hidden="false" customHeight="false" outlineLevel="0" collapsed="false">
      <c r="A16" s="10" t="s">
        <v>153</v>
      </c>
      <c r="B16" s="11" t="n">
        <f aca="false">SUMIF(Indikaattorit!$I$2:$I$30,"miehet",Indikaattorit!$N$2:$N$30)/SUM(Indikaattorit!$N$2:$N$30)</f>
        <v>0.646967272922008</v>
      </c>
    </row>
    <row r="17" customFormat="false" ht="15" hidden="false" customHeight="false" outlineLevel="0" collapsed="false">
      <c r="A17" s="10" t="s">
        <v>154</v>
      </c>
      <c r="B17" s="11" t="n">
        <f aca="false">SUMIF(Indikaattorit!$I$2:$I$30,"naiset",Indikaattorit!$N$2:$N$30)/SUM(Indikaattorit!$N$2:$N$30)</f>
        <v>0.242899315201457</v>
      </c>
    </row>
    <row r="18" customFormat="false" ht="15" hidden="false" customHeight="false" outlineLevel="0" collapsed="false">
      <c r="A18" s="10" t="s">
        <v>155</v>
      </c>
      <c r="B18" s="11" t="n">
        <f aca="false">SUMIF(Indikaattorit!$I$2:$I$30,"jaettu",Indikaattorit!$N$2:$N$30)/SUM(Indikaattorit!$N$2:$N$30)</f>
        <v>0.110133411876535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00"/>
  </cols>
  <sheetData>
    <row r="1" customFormat="false" ht="15" hidden="false" customHeight="false" outlineLevel="0" collapsed="false">
      <c r="A1" s="7" t="s">
        <v>156</v>
      </c>
      <c r="B1" s="12" t="s">
        <v>157</v>
      </c>
    </row>
    <row r="2" customFormat="false" ht="15" hidden="false" customHeight="false" outlineLevel="0" collapsed="false">
      <c r="A2" s="7" t="s">
        <v>158</v>
      </c>
      <c r="B2" s="12" t="s">
        <v>159</v>
      </c>
    </row>
    <row r="3" customFormat="false" ht="15" hidden="false" customHeight="false" outlineLevel="0" collapsed="false">
      <c r="A3" s="7" t="s">
        <v>160</v>
      </c>
      <c r="B3" s="12" t="s">
        <v>161</v>
      </c>
    </row>
    <row r="4" customFormat="false" ht="15" hidden="false" customHeight="false" outlineLevel="0" collapsed="false">
      <c r="A4" s="7" t="s">
        <v>162</v>
      </c>
      <c r="B4" s="12" t="s">
        <v>163</v>
      </c>
    </row>
    <row r="5" customFormat="false" ht="15" hidden="false" customHeight="false" outlineLevel="0" collapsed="false">
      <c r="A5" s="7" t="s">
        <v>164</v>
      </c>
      <c r="B5" s="12" t="s">
        <v>165</v>
      </c>
    </row>
    <row r="6" customFormat="false" ht="15" hidden="false" customHeight="false" outlineLevel="0" collapsed="false">
      <c r="A6" s="7" t="s">
        <v>166</v>
      </c>
      <c r="B6" s="12" t="s">
        <v>167</v>
      </c>
    </row>
    <row r="7" customFormat="false" ht="15" hidden="false" customHeight="false" outlineLevel="0" collapsed="false">
      <c r="A7" s="7" t="s">
        <v>168</v>
      </c>
      <c r="B7" s="12" t="s">
        <v>169</v>
      </c>
    </row>
    <row r="8" customFormat="false" ht="15" hidden="false" customHeight="false" outlineLevel="0" collapsed="false">
      <c r="A8" s="7" t="s">
        <v>170</v>
      </c>
      <c r="B8" s="12" t="s">
        <v>171</v>
      </c>
    </row>
    <row r="9" customFormat="false" ht="15" hidden="false" customHeight="false" outlineLevel="0" collapsed="false">
      <c r="A9" s="7" t="s">
        <v>172</v>
      </c>
      <c r="B9" s="12" t="s">
        <v>173</v>
      </c>
    </row>
    <row r="10" customFormat="false" ht="15" hidden="false" customHeight="false" outlineLevel="0" collapsed="false">
      <c r="A10" s="7" t="s">
        <v>174</v>
      </c>
      <c r="B10" s="12" t="s">
        <v>175</v>
      </c>
    </row>
    <row r="11" customFormat="false" ht="15" hidden="false" customHeight="false" outlineLevel="0" collapsed="false">
      <c r="A11" s="7" t="s">
        <v>176</v>
      </c>
      <c r="B11" s="12" t="s">
        <v>177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2026-09-17T11:32:20Z</dcterms:created>
  <dc:creator>openpyxl</dc:creator>
  <dc:description/>
  <dc:language>en-US</dc:language>
  <cp:lastModifiedBy/>
  <dcterms:modified xsi:type="dcterms:W3CDTF">2026-09-17T11:32:20Z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